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диспан'!$A$1:$K$199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диспан'!$A$2:$F$199</definedName>
  </definedNames>
  <calcPr fullCalcOnLoad="1"/>
</workbook>
</file>

<file path=xl/sharedStrings.xml><?xml version="1.0" encoding="utf-8"?>
<sst xmlns="http://schemas.openxmlformats.org/spreadsheetml/2006/main" count="341" uniqueCount="96">
  <si>
    <t>Приложение № 3            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</si>
  <si>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</si>
  <si>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</si>
  <si>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</si>
  <si>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</si>
  <si>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</si>
  <si>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</si>
  <si>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</si>
  <si>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</si>
  <si>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</si>
  <si>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</si>
  <si>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</si>
  <si>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</si>
  <si>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</si>
  <si>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</si>
  <si>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</si>
  <si>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</si>
  <si>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</si>
  <si>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</si>
  <si>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</si>
  <si>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</si>
  <si>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</si>
  <si>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</si>
  <si>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</si>
  <si>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</si>
  <si>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</si>
  <si>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</si>
  <si>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</si>
  <si>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</si>
  <si>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</si>
  <si>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</si>
  <si>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</si>
  <si>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</si>
  <si>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</si>
  <si>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</si>
  <si>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</si>
  <si>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</si>
  <si>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</si>
  <si>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</si>
  <si>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</si>
  <si>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</si>
  <si>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</si>
  <si>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</si>
  <si>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</si>
  <si>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</si>
  <si>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</si>
  <si>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</si>
  <si>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</si>
  <si>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</si>
  <si>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Закупка системы видеонаблюдения и работ по ее монтажу, в том числе разработка проектно-сметной документации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</si>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</sst>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tabSelected="1" view="pageBreakPreview" zoomScale="90" zoomScaleNormal="70" zoomScaleSheetLayoutView="90" workbookViewId="0" topLeftCell="A157">
      <selection activeCell="I186" sqref="I186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7.8515625" style="2" customWidth="1"/>
    <col min="5" max="5" width="28.421875" style="3" customWidth="1"/>
    <col min="6" max="11" width="19.421875" style="3" customWidth="1"/>
    <col min="12" max="16384" width="9.57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6.5">
      <c r="F3" s="8"/>
      <c r="G3" s="5"/>
      <c r="H3" s="5"/>
      <c r="I3" s="5"/>
      <c r="J3" s="7"/>
      <c r="K3" s="7"/>
    </row>
    <row r="4" spans="6:11" ht="16.5">
      <c r="F4" s="8"/>
      <c r="G4" s="5"/>
      <c r="H4" s="5"/>
      <c r="I4" s="5"/>
      <c r="J4" s="7"/>
      <c r="K4" s="7"/>
    </row>
    <row r="5" spans="3:11" ht="16.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6.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6.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22905.07314</v>
      </c>
      <c r="G14" s="23">
        <f>G17</f>
        <v>4246.25714</v>
      </c>
      <c r="H14" s="23">
        <f>H17</f>
        <v>4581.547</v>
      </c>
      <c r="I14" s="23">
        <f>I17</f>
        <v>4692.423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F19+F24+F29+F34+F39+F44+F59+F64+F69+F74+F79+F84+F89+F94+F99</f>
        <v>22905.07314</v>
      </c>
      <c r="G17" s="25">
        <f>G19+G24+G29+G34+G39+G44+G59+G64+G69+G74+G79+G84+G89+G94+G99</f>
        <v>4246.25714</v>
      </c>
      <c r="H17" s="25">
        <f>H19+H24+H29+H34+H39+H44+H59+H64+H69+H74+H79+H84+H89+H94+H99</f>
        <v>4581.547</v>
      </c>
      <c r="I17" s="25">
        <f>I19+I24+I29+I34+I39+I44+I59+I64+I69+I74+I79+I84+I89+I94+I99</f>
        <v>4692.423</v>
      </c>
      <c r="J17" s="25">
        <f>J19+J24+J29+J34+J39+J44+J59+J64+J69+J74+J79+J84+J89+J94+J99</f>
        <v>4692.423000000001</v>
      </c>
      <c r="K17" s="25">
        <f>K19+K24+K29+K34+K39+K44+K59+K64+K69+K74+K79+K84+K89+K94+K99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10082.7698</v>
      </c>
      <c r="G19" s="30">
        <f>SUM(G20:G23)</f>
        <v>1264.8388</v>
      </c>
      <c r="H19" s="30">
        <f>SUM(H20:H23)</f>
        <v>1629.409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10082.7698</v>
      </c>
      <c r="G22" s="31">
        <v>1264.8388</v>
      </c>
      <c r="H22" s="31">
        <v>1629.409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206.71519999999998</v>
      </c>
      <c r="G24" s="30">
        <f>SUM(G25:G28)</f>
        <v>46.1472</v>
      </c>
      <c r="H24" s="30">
        <f>SUM(H25:H28)</f>
        <v>45.965</v>
      </c>
      <c r="I24" s="30">
        <f>SUM(I25:I28)</f>
        <v>38.201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206.71519999999998</v>
      </c>
      <c r="G27" s="31">
        <v>46.1472</v>
      </c>
      <c r="H27" s="31">
        <v>45.965</v>
      </c>
      <c r="I27" s="31">
        <f>0.201+38</f>
        <v>38.201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619.596</v>
      </c>
      <c r="G29" s="30">
        <f>SUM(G30:G33)</f>
        <v>137.895</v>
      </c>
      <c r="H29" s="30">
        <f>SUM(H30:H33)</f>
        <v>137.895</v>
      </c>
      <c r="I29" s="30">
        <f>SUM(I30:I33)</f>
        <v>114.602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619.596</v>
      </c>
      <c r="G32" s="31">
        <v>137.895</v>
      </c>
      <c r="H32" s="31">
        <v>137.895</v>
      </c>
      <c r="I32" s="31">
        <f>0.602+114</f>
        <v>114.602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95.517</v>
      </c>
      <c r="G39" s="30">
        <f>SUM(G40:G43)</f>
        <v>63</v>
      </c>
      <c r="H39" s="30">
        <f>SUM(H40:H43)</f>
        <v>32.517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95.517</v>
      </c>
      <c r="G42" s="31">
        <v>63</v>
      </c>
      <c r="H42" s="31">
        <v>32.517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1076.1</v>
      </c>
      <c r="G44" s="30">
        <f>SUM(G45:G48)</f>
        <v>89.1</v>
      </c>
      <c r="H44" s="30">
        <f>SUM(H45:H48)</f>
        <v>231</v>
      </c>
      <c r="I44" s="30">
        <f>SUM(I45:I48)</f>
        <v>252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1076.1</v>
      </c>
      <c r="G47" s="31">
        <f>G52+G57</f>
        <v>89.1</v>
      </c>
      <c r="H47" s="31">
        <f>H52+H57</f>
        <v>231</v>
      </c>
      <c r="I47" s="31">
        <f>I52+I57</f>
        <v>252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987</v>
      </c>
      <c r="G54" s="30">
        <f>SUM(G55:G58)</f>
        <v>0</v>
      </c>
      <c r="H54" s="30">
        <f>SUM(H55:H58)</f>
        <v>231</v>
      </c>
      <c r="I54" s="30">
        <f>SUM(I55:I58)</f>
        <v>252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987</v>
      </c>
      <c r="G57" s="34">
        <v>0</v>
      </c>
      <c r="H57" s="31">
        <f>216+15</f>
        <v>231</v>
      </c>
      <c r="I57" s="31">
        <v>252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448.11044000000004</v>
      </c>
      <c r="G59" s="30">
        <f>SUM(G60:G63)</f>
        <v>70.40244</v>
      </c>
      <c r="H59" s="30">
        <f>SUM(H60:H63)</f>
        <v>114.406</v>
      </c>
      <c r="I59" s="30">
        <f>SUM(I60:I63)</f>
        <v>84.019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448.11044000000004</v>
      </c>
      <c r="G62" s="31">
        <v>70.40244</v>
      </c>
      <c r="H62" s="31">
        <v>114.406</v>
      </c>
      <c r="I62" s="31">
        <f>3.944+80.075</f>
        <v>84.019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765.865</v>
      </c>
      <c r="G64" s="30">
        <f>SUM(G65:G68)</f>
        <v>154.373</v>
      </c>
      <c r="H64" s="30">
        <f>SUM(H65:H68)</f>
        <v>153.323</v>
      </c>
      <c r="I64" s="30">
        <f>SUM(I65:I68)</f>
        <v>152.723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765.865</v>
      </c>
      <c r="G67" s="31">
        <v>154.373</v>
      </c>
      <c r="H67" s="31">
        <v>153.323</v>
      </c>
      <c r="I67" s="31">
        <f>0.173+152.55</f>
        <v>152.723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15</v>
      </c>
      <c r="D69" s="21" t="s">
        <v>16</v>
      </c>
      <c r="E69" s="22" t="s">
        <v>17</v>
      </c>
      <c r="F69" s="30">
        <f>SUM(F70:F73)</f>
        <v>389.48403999999994</v>
      </c>
      <c r="G69" s="30">
        <f>SUM(G70:G73)</f>
        <v>21.86404</v>
      </c>
      <c r="H69" s="30">
        <f>SUM(H70:H73)</f>
        <v>170.844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389.48403999999994</v>
      </c>
      <c r="G72" s="31">
        <v>21.86404</v>
      </c>
      <c r="H72" s="31">
        <f>185.844-15</f>
        <v>170.844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46</v>
      </c>
      <c r="B74" s="13" t="s">
        <v>47</v>
      </c>
      <c r="C74" s="13" t="s">
        <v>15</v>
      </c>
      <c r="D74" s="21" t="s">
        <v>16</v>
      </c>
      <c r="E74" s="22" t="s">
        <v>17</v>
      </c>
      <c r="F74" s="30">
        <f>SUM(F75:F78)</f>
        <v>1048.6274</v>
      </c>
      <c r="G74" s="35">
        <f>G77</f>
        <v>193.7244</v>
      </c>
      <c r="H74" s="36">
        <f>H77</f>
        <v>264.698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1048.6274</v>
      </c>
      <c r="G77" s="37">
        <v>193.7244</v>
      </c>
      <c r="H77" s="37">
        <v>264.698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3.25" customHeight="1">
      <c r="A79" s="20" t="s">
        <v>48</v>
      </c>
      <c r="B79" s="13" t="s">
        <v>49</v>
      </c>
      <c r="C79" s="13" t="s">
        <v>11</v>
      </c>
      <c r="D79" s="13" t="s">
        <v>16</v>
      </c>
      <c r="E79" s="22" t="s">
        <v>17</v>
      </c>
      <c r="F79" s="38">
        <f>F80+F81+F82+F83</f>
        <v>0</v>
      </c>
      <c r="G79" s="30">
        <f>SUM(G80:G83)</f>
        <v>0</v>
      </c>
      <c r="H79" s="30">
        <f>SUM(H80:H83)</f>
        <v>0</v>
      </c>
      <c r="I79" s="30">
        <f>SUM(I80:I83)</f>
        <v>0</v>
      </c>
      <c r="J79" s="30">
        <f>SUM(J80:J83)</f>
        <v>0</v>
      </c>
      <c r="K79" s="30">
        <f>SUM(K80:K83)</f>
        <v>0</v>
      </c>
    </row>
    <row r="80" spans="1:11" ht="23.25" customHeight="1">
      <c r="A80" s="20"/>
      <c r="B80" s="13"/>
      <c r="C80" s="13"/>
      <c r="D80" s="13"/>
      <c r="E80" s="24" t="s">
        <v>18</v>
      </c>
      <c r="F80" s="39"/>
      <c r="G80" s="26"/>
      <c r="H80" s="27"/>
      <c r="I80" s="27"/>
      <c r="J80" s="28"/>
      <c r="K80" s="28"/>
    </row>
    <row r="81" spans="1:11" ht="23.25" customHeight="1">
      <c r="A81" s="20"/>
      <c r="B81" s="13"/>
      <c r="C81" s="13"/>
      <c r="D81" s="13"/>
      <c r="E81" s="24" t="s">
        <v>19</v>
      </c>
      <c r="F81" s="40"/>
      <c r="G81" s="26"/>
      <c r="H81" s="27"/>
      <c r="I81" s="27"/>
      <c r="J81" s="28"/>
      <c r="K81" s="28"/>
    </row>
    <row r="82" spans="1:11" ht="23.25" customHeight="1">
      <c r="A82" s="20"/>
      <c r="B82" s="13"/>
      <c r="C82" s="13"/>
      <c r="D82" s="13"/>
      <c r="E82" s="24" t="s">
        <v>20</v>
      </c>
      <c r="F82" s="25">
        <f>G82+H82+I82+J82+K82</f>
        <v>0</v>
      </c>
      <c r="G82" s="31">
        <v>0</v>
      </c>
      <c r="H82" s="31">
        <v>0</v>
      </c>
      <c r="I82" s="31">
        <f>0</f>
        <v>0</v>
      </c>
      <c r="J82" s="31">
        <v>0</v>
      </c>
      <c r="K82" s="31">
        <v>0</v>
      </c>
    </row>
    <row r="83" spans="1:11" ht="38.25" customHeight="1">
      <c r="A83" s="20"/>
      <c r="B83" s="13"/>
      <c r="C83" s="13"/>
      <c r="D83" s="13"/>
      <c r="E83" s="29" t="s">
        <v>21</v>
      </c>
      <c r="F83" s="40"/>
      <c r="G83" s="26"/>
      <c r="H83" s="27"/>
      <c r="I83" s="27"/>
      <c r="J83" s="28"/>
      <c r="K83" s="28"/>
    </row>
    <row r="84" spans="1:11" ht="23.25" customHeight="1">
      <c r="A84" s="20" t="s">
        <v>50</v>
      </c>
      <c r="B84" s="13" t="s">
        <v>51</v>
      </c>
      <c r="C84" s="13" t="s">
        <v>32</v>
      </c>
      <c r="D84" s="13" t="s">
        <v>16</v>
      </c>
      <c r="E84" s="22" t="s">
        <v>17</v>
      </c>
      <c r="F84" s="30">
        <f>F85+F86+F87+F88</f>
        <v>1035.0434</v>
      </c>
      <c r="G84" s="30">
        <f>G87</f>
        <v>980.4844</v>
      </c>
      <c r="H84" s="30">
        <f>H87</f>
        <v>54.559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39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0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1035.0434</v>
      </c>
      <c r="G87" s="31">
        <v>980.4844</v>
      </c>
      <c r="H87" s="31">
        <f>54.559</f>
        <v>54.559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0"/>
      <c r="G88" s="26"/>
      <c r="H88" s="26"/>
      <c r="I88" s="26"/>
      <c r="J88" s="28"/>
      <c r="K88" s="28"/>
    </row>
    <row r="89" spans="1:11" ht="23.25" customHeight="1">
      <c r="A89" s="20" t="s">
        <v>52</v>
      </c>
      <c r="B89" s="29" t="s">
        <v>53</v>
      </c>
      <c r="C89" s="13" t="s">
        <v>15</v>
      </c>
      <c r="D89" s="13" t="s">
        <v>16</v>
      </c>
      <c r="E89" s="22" t="s">
        <v>17</v>
      </c>
      <c r="F89" s="38">
        <f>F90+F91+F92+F93</f>
        <v>4469.960590000001</v>
      </c>
      <c r="G89" s="38">
        <f>G90+G91+G92+G93</f>
        <v>961.14259</v>
      </c>
      <c r="H89" s="38">
        <f>H90+H91+H92+H93</f>
        <v>914.601</v>
      </c>
      <c r="I89" s="38">
        <f>I90+I91+I92+I93</f>
        <v>864.739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39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0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1" t="s">
        <v>20</v>
      </c>
      <c r="F92" s="25">
        <f>G92+H92+I92+J92+K92</f>
        <v>4469.960590000001</v>
      </c>
      <c r="G92" s="31">
        <v>961.14259</v>
      </c>
      <c r="H92" s="31">
        <v>914.601</v>
      </c>
      <c r="I92" s="31">
        <v>864.739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0"/>
      <c r="G93" s="26"/>
      <c r="H93" s="27"/>
      <c r="I93" s="27"/>
      <c r="J93" s="28"/>
      <c r="K93" s="28"/>
    </row>
    <row r="94" spans="1:11" ht="23.25" customHeight="1">
      <c r="A94" s="13" t="s">
        <v>54</v>
      </c>
      <c r="B94" s="42" t="s">
        <v>55</v>
      </c>
      <c r="C94" s="13" t="s">
        <v>15</v>
      </c>
      <c r="D94" s="13" t="s">
        <v>16</v>
      </c>
      <c r="E94" s="22" t="s">
        <v>17</v>
      </c>
      <c r="F94" s="38">
        <f>F95+F96+F97+F98</f>
        <v>643.51527</v>
      </c>
      <c r="G94" s="38">
        <f>G95+G96+G97+G98</f>
        <v>161.16527</v>
      </c>
      <c r="H94" s="38">
        <f>H95+H96+H97+H98</f>
        <v>189.81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2"/>
      <c r="C95" s="13"/>
      <c r="D95" s="13"/>
      <c r="E95" s="24" t="s">
        <v>18</v>
      </c>
      <c r="F95" s="40"/>
      <c r="G95" s="26"/>
      <c r="H95" s="27"/>
      <c r="I95" s="27"/>
      <c r="J95" s="28"/>
      <c r="K95" s="28"/>
    </row>
    <row r="96" spans="1:11" ht="23.25" customHeight="1">
      <c r="A96" s="13"/>
      <c r="B96" s="42"/>
      <c r="C96" s="13"/>
      <c r="D96" s="13"/>
      <c r="E96" s="24" t="s">
        <v>19</v>
      </c>
      <c r="F96" s="40"/>
      <c r="G96" s="26"/>
      <c r="H96" s="27"/>
      <c r="I96" s="27"/>
      <c r="J96" s="28"/>
      <c r="K96" s="28"/>
    </row>
    <row r="97" spans="1:11" ht="23.25" customHeight="1">
      <c r="A97" s="13"/>
      <c r="B97" s="42"/>
      <c r="C97" s="13"/>
      <c r="D97" s="13"/>
      <c r="E97" s="41" t="s">
        <v>20</v>
      </c>
      <c r="F97" s="25">
        <f>G97+H97+I97+J97+K97</f>
        <v>643.51527</v>
      </c>
      <c r="G97" s="31">
        <v>161.16527</v>
      </c>
      <c r="H97" s="31">
        <v>189.81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2"/>
      <c r="C98" s="13"/>
      <c r="D98" s="13"/>
      <c r="E98" s="29" t="s">
        <v>21</v>
      </c>
      <c r="F98" s="40"/>
      <c r="G98" s="26"/>
      <c r="H98" s="27"/>
      <c r="I98" s="27"/>
      <c r="J98" s="28"/>
      <c r="K98" s="28"/>
    </row>
    <row r="99" spans="1:11" ht="24" customHeight="1">
      <c r="A99" s="13" t="s">
        <v>56</v>
      </c>
      <c r="B99" s="13" t="s">
        <v>57</v>
      </c>
      <c r="C99" s="13" t="s">
        <v>58</v>
      </c>
      <c r="D99" s="13" t="s">
        <v>16</v>
      </c>
      <c r="E99" s="22" t="s">
        <v>17</v>
      </c>
      <c r="F99" s="38">
        <f>F100+F101+F102+F103</f>
        <v>1513.1689999999999</v>
      </c>
      <c r="G99" s="38">
        <f>G100+G101+G102+G103</f>
        <v>0</v>
      </c>
      <c r="H99" s="38">
        <f>H100+H101+H102+H103</f>
        <v>540.4</v>
      </c>
      <c r="I99" s="38">
        <f>I100+I101+I102+I103</f>
        <v>972.769</v>
      </c>
      <c r="J99" s="38">
        <f>J100+J101+J102+J103</f>
        <v>0</v>
      </c>
      <c r="K99" s="38">
        <f>K100+K101+K102+K103</f>
        <v>0</v>
      </c>
    </row>
    <row r="100" spans="1:11" ht="24" customHeight="1">
      <c r="A100" s="13"/>
      <c r="B100" s="13"/>
      <c r="C100" s="13"/>
      <c r="D100" s="13"/>
      <c r="E100" s="24" t="s">
        <v>18</v>
      </c>
      <c r="F100" s="43"/>
      <c r="G100" s="44"/>
      <c r="H100" s="45"/>
      <c r="I100" s="45"/>
      <c r="J100" s="46"/>
      <c r="K100" s="46"/>
    </row>
    <row r="101" spans="1:11" ht="24" customHeight="1">
      <c r="A101" s="13"/>
      <c r="B101" s="13"/>
      <c r="C101" s="13"/>
      <c r="D101" s="13"/>
      <c r="E101" s="24" t="s">
        <v>19</v>
      </c>
      <c r="F101" s="43"/>
      <c r="G101" s="44"/>
      <c r="H101" s="45"/>
      <c r="I101" s="45"/>
      <c r="J101" s="46"/>
      <c r="K101" s="46"/>
    </row>
    <row r="102" spans="1:11" ht="24" customHeight="1">
      <c r="A102" s="13"/>
      <c r="B102" s="13"/>
      <c r="C102" s="13"/>
      <c r="D102" s="13"/>
      <c r="E102" s="41" t="s">
        <v>20</v>
      </c>
      <c r="F102" s="25">
        <f>G102+H102+I102+J102+K102</f>
        <v>1513.1689999999999</v>
      </c>
      <c r="G102" s="37">
        <v>0</v>
      </c>
      <c r="H102" s="37">
        <f>180+360.4</f>
        <v>540.4</v>
      </c>
      <c r="I102" s="34">
        <f>826.499+146.27</f>
        <v>972.769</v>
      </c>
      <c r="J102" s="34">
        <v>0</v>
      </c>
      <c r="K102" s="34">
        <v>0</v>
      </c>
    </row>
    <row r="103" spans="1:11" ht="33" customHeight="1">
      <c r="A103" s="13"/>
      <c r="B103" s="13"/>
      <c r="C103" s="13"/>
      <c r="D103" s="13"/>
      <c r="E103" s="29" t="s">
        <v>21</v>
      </c>
      <c r="F103" s="43"/>
      <c r="G103" s="44"/>
      <c r="H103" s="45"/>
      <c r="I103" s="45"/>
      <c r="J103" s="46"/>
      <c r="K103" s="46"/>
    </row>
    <row r="104" spans="1:11" ht="23.25" customHeight="1">
      <c r="A104" s="20">
        <v>2</v>
      </c>
      <c r="B104" s="13" t="s">
        <v>59</v>
      </c>
      <c r="C104" s="13" t="s">
        <v>15</v>
      </c>
      <c r="D104" s="21" t="s">
        <v>16</v>
      </c>
      <c r="E104" s="22" t="s">
        <v>17</v>
      </c>
      <c r="F104" s="23">
        <f>F105+F106+F107+F108</f>
        <v>2499.977</v>
      </c>
      <c r="G104" s="23">
        <f>G105+G106+G107+G108</f>
        <v>499.977</v>
      </c>
      <c r="H104" s="23">
        <f>H105+H106+H107+H108</f>
        <v>500</v>
      </c>
      <c r="I104" s="23">
        <f>I105+I106+I107+I108</f>
        <v>500</v>
      </c>
      <c r="J104" s="23">
        <f>J105+J106+J107+J108</f>
        <v>500</v>
      </c>
      <c r="K104" s="23">
        <f>K105+K106+K107+K108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6"/>
      <c r="I106" s="26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F112</f>
        <v>2499.977</v>
      </c>
      <c r="G107" s="25">
        <f>G112</f>
        <v>499.977</v>
      </c>
      <c r="H107" s="25">
        <f>H112</f>
        <v>500</v>
      </c>
      <c r="I107" s="25">
        <f>I112</f>
        <v>500</v>
      </c>
      <c r="J107" s="25">
        <f>J112</f>
        <v>500</v>
      </c>
      <c r="K107" s="25">
        <f>K112</f>
        <v>500</v>
      </c>
    </row>
    <row r="108" spans="1:11" ht="37.5" customHeight="1">
      <c r="A108" s="20"/>
      <c r="B108" s="13"/>
      <c r="C108" s="13"/>
      <c r="D108" s="21"/>
      <c r="E108" s="29" t="s">
        <v>21</v>
      </c>
      <c r="F108" s="25"/>
      <c r="G108" s="26"/>
      <c r="H108" s="26"/>
      <c r="I108" s="26"/>
      <c r="J108" s="28"/>
      <c r="K108" s="28"/>
    </row>
    <row r="109" spans="1:11" ht="23.25" customHeight="1">
      <c r="A109" s="20" t="s">
        <v>60</v>
      </c>
      <c r="B109" s="13" t="s">
        <v>61</v>
      </c>
      <c r="C109" s="13" t="s">
        <v>15</v>
      </c>
      <c r="D109" s="21" t="s">
        <v>16</v>
      </c>
      <c r="E109" s="22" t="s">
        <v>17</v>
      </c>
      <c r="F109" s="30">
        <f>F113+F112+F111+F110</f>
        <v>2499.977</v>
      </c>
      <c r="G109" s="30">
        <f>G113+G112+G111+G110</f>
        <v>499.977</v>
      </c>
      <c r="H109" s="30">
        <f>H113+H112+H111+H110</f>
        <v>500</v>
      </c>
      <c r="I109" s="30">
        <f>I113+I112+I111+I110</f>
        <v>500</v>
      </c>
      <c r="J109" s="30">
        <f>J113+J112+J111+J110</f>
        <v>500</v>
      </c>
      <c r="K109" s="30">
        <f>K113+K112+K111+K110</f>
        <v>500</v>
      </c>
    </row>
    <row r="110" spans="1:11" ht="23.25" customHeight="1">
      <c r="A110" s="20"/>
      <c r="B110" s="13"/>
      <c r="C110" s="13"/>
      <c r="D110" s="21"/>
      <c r="E110" s="24" t="s">
        <v>18</v>
      </c>
      <c r="F110" s="25"/>
      <c r="G110" s="26"/>
      <c r="H110" s="26"/>
      <c r="I110" s="26"/>
      <c r="J110" s="28"/>
      <c r="K110" s="28"/>
    </row>
    <row r="111" spans="1:11" ht="23.25" customHeight="1">
      <c r="A111" s="20"/>
      <c r="B111" s="13"/>
      <c r="C111" s="13"/>
      <c r="D111" s="21"/>
      <c r="E111" s="24" t="s">
        <v>19</v>
      </c>
      <c r="F111" s="25"/>
      <c r="G111" s="26"/>
      <c r="H111" s="27"/>
      <c r="I111" s="27"/>
      <c r="J111" s="28"/>
      <c r="K111" s="28"/>
    </row>
    <row r="112" spans="1:11" ht="23.25" customHeight="1">
      <c r="A112" s="20"/>
      <c r="B112" s="13"/>
      <c r="C112" s="13"/>
      <c r="D112" s="21"/>
      <c r="E112" s="24" t="s">
        <v>20</v>
      </c>
      <c r="F112" s="25">
        <f>G112+H112+I112+J112+K112</f>
        <v>2499.977</v>
      </c>
      <c r="G112" s="31">
        <v>499.977</v>
      </c>
      <c r="H112" s="31">
        <v>500</v>
      </c>
      <c r="I112" s="31">
        <v>500</v>
      </c>
      <c r="J112" s="31">
        <v>500</v>
      </c>
      <c r="K112" s="31">
        <v>500</v>
      </c>
    </row>
    <row r="113" spans="1:11" ht="36" customHeight="1">
      <c r="A113" s="20"/>
      <c r="B113" s="13"/>
      <c r="C113" s="13"/>
      <c r="D113" s="21"/>
      <c r="E113" s="29" t="s">
        <v>21</v>
      </c>
      <c r="F113" s="47"/>
      <c r="G113" s="26"/>
      <c r="H113" s="27"/>
      <c r="I113" s="27"/>
      <c r="J113" s="28"/>
      <c r="K113" s="28"/>
    </row>
    <row r="114" spans="1:11" ht="23.25" customHeight="1">
      <c r="A114" s="20">
        <v>3</v>
      </c>
      <c r="B114" s="13" t="s">
        <v>62</v>
      </c>
      <c r="C114" s="13" t="s">
        <v>15</v>
      </c>
      <c r="D114" s="13" t="s">
        <v>63</v>
      </c>
      <c r="E114" s="22" t="s">
        <v>17</v>
      </c>
      <c r="F114" s="23">
        <f>F115+F116+F117+F118</f>
        <v>7390.156</v>
      </c>
      <c r="G114" s="23">
        <f>G115+G116+G117+G118</f>
        <v>1224.313</v>
      </c>
      <c r="H114" s="23">
        <f>H115+H116+H117+H118</f>
        <v>2886.245</v>
      </c>
      <c r="I114" s="23">
        <f>I115+I116+I117+I118</f>
        <v>1657.688</v>
      </c>
      <c r="J114" s="23">
        <f>J115+J116+J117+J118</f>
        <v>810.955</v>
      </c>
      <c r="K114" s="23">
        <f>K115+K116+K117+K118</f>
        <v>810.955</v>
      </c>
    </row>
    <row r="115" spans="1:11" ht="18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18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1" ht="18" customHeight="1">
      <c r="A117" s="20"/>
      <c r="B117" s="13"/>
      <c r="C117" s="13"/>
      <c r="D117" s="13"/>
      <c r="E117" s="24" t="s">
        <v>20</v>
      </c>
      <c r="F117" s="25">
        <f>G117+H117+I117+J117+K117</f>
        <v>7390.156</v>
      </c>
      <c r="G117" s="31">
        <f>G122</f>
        <v>1224.313</v>
      </c>
      <c r="H117" s="31">
        <f>H122</f>
        <v>2886.245</v>
      </c>
      <c r="I117" s="31">
        <f>I122</f>
        <v>1657.688</v>
      </c>
      <c r="J117" s="31">
        <f>J122</f>
        <v>810.955</v>
      </c>
      <c r="K117" s="31">
        <f>K122</f>
        <v>810.955</v>
      </c>
    </row>
    <row r="118" spans="1:11" ht="132" customHeight="1">
      <c r="A118" s="20"/>
      <c r="B118" s="13"/>
      <c r="C118" s="13"/>
      <c r="D118" s="13"/>
      <c r="E118" s="29" t="s">
        <v>21</v>
      </c>
      <c r="F118" s="25"/>
      <c r="G118" s="26"/>
      <c r="H118" s="26"/>
      <c r="I118" s="26"/>
      <c r="J118" s="28"/>
      <c r="K118" s="28"/>
    </row>
    <row r="119" spans="1:11" ht="23.25" customHeight="1">
      <c r="A119" s="20" t="s">
        <v>64</v>
      </c>
      <c r="B119" s="13" t="s">
        <v>65</v>
      </c>
      <c r="C119" s="13" t="s">
        <v>15</v>
      </c>
      <c r="D119" s="13" t="s">
        <v>63</v>
      </c>
      <c r="E119" s="22" t="s">
        <v>17</v>
      </c>
      <c r="F119" s="23">
        <f>F120+F121+F122+F123</f>
        <v>7390.156</v>
      </c>
      <c r="G119" s="23">
        <f>G120+G121+G122+G123</f>
        <v>1224.313</v>
      </c>
      <c r="H119" s="23">
        <f>H120+H121+H122+H123</f>
        <v>2886.245</v>
      </c>
      <c r="I119" s="23">
        <f>I120+I121+I122+I123</f>
        <v>1657.688</v>
      </c>
      <c r="J119" s="23">
        <f>J120+J121+J122+J123</f>
        <v>810.955</v>
      </c>
      <c r="K119" s="23">
        <f>K120+K121+K122+K123</f>
        <v>810.955</v>
      </c>
    </row>
    <row r="120" spans="1:11" ht="23.25" customHeight="1">
      <c r="A120" s="20"/>
      <c r="B120" s="13"/>
      <c r="C120" s="13"/>
      <c r="D120" s="13"/>
      <c r="E120" s="24" t="s">
        <v>18</v>
      </c>
      <c r="F120" s="25"/>
      <c r="G120" s="26"/>
      <c r="H120" s="26"/>
      <c r="I120" s="26"/>
      <c r="J120" s="28"/>
      <c r="K120" s="28"/>
    </row>
    <row r="121" spans="1:11" ht="23.25" customHeight="1">
      <c r="A121" s="20"/>
      <c r="B121" s="13"/>
      <c r="C121" s="13"/>
      <c r="D121" s="13"/>
      <c r="E121" s="24" t="s">
        <v>19</v>
      </c>
      <c r="F121" s="25"/>
      <c r="G121" s="26"/>
      <c r="H121" s="26"/>
      <c r="I121" s="26"/>
      <c r="J121" s="28"/>
      <c r="K121" s="28"/>
    </row>
    <row r="122" spans="1:12" ht="23.25" customHeight="1">
      <c r="A122" s="20"/>
      <c r="B122" s="13"/>
      <c r="C122" s="13"/>
      <c r="D122" s="13"/>
      <c r="E122" s="24" t="s">
        <v>20</v>
      </c>
      <c r="F122" s="25">
        <f>G122+H122+I122+J122+K122</f>
        <v>7390.156</v>
      </c>
      <c r="G122" s="31">
        <v>1224.313</v>
      </c>
      <c r="H122" s="31">
        <f>50.112+2206.133+69.1+300+260.9</f>
        <v>2886.245</v>
      </c>
      <c r="I122" s="31">
        <v>1657.688</v>
      </c>
      <c r="J122" s="31">
        <v>810.955</v>
      </c>
      <c r="K122" s="31">
        <v>810.955</v>
      </c>
      <c r="L122" s="28" t="s">
        <v>66</v>
      </c>
    </row>
    <row r="123" spans="1:11" ht="119.25" customHeight="1">
      <c r="A123" s="20"/>
      <c r="B123" s="13"/>
      <c r="C123" s="13"/>
      <c r="D123" s="13"/>
      <c r="E123" s="29" t="s">
        <v>21</v>
      </c>
      <c r="F123" s="47"/>
      <c r="G123" s="26"/>
      <c r="H123" s="27"/>
      <c r="I123" s="27"/>
      <c r="J123" s="28"/>
      <c r="K123" s="28"/>
    </row>
    <row r="124" spans="1:11" ht="23.25" customHeight="1">
      <c r="A124" s="20">
        <v>4</v>
      </c>
      <c r="B124" s="13" t="s">
        <v>67</v>
      </c>
      <c r="C124" s="13" t="s">
        <v>15</v>
      </c>
      <c r="D124" s="13" t="s">
        <v>16</v>
      </c>
      <c r="E124" s="22" t="s">
        <v>17</v>
      </c>
      <c r="F124" s="23">
        <f>F125+F126+F127</f>
        <v>1924577.6197099998</v>
      </c>
      <c r="G124" s="30">
        <f>SUM(G125:G128)</f>
        <v>420828.63894</v>
      </c>
      <c r="H124" s="30">
        <f>SUM(H125:H128)</f>
        <v>415461.18185</v>
      </c>
      <c r="I124" s="30">
        <f>SUM(I125:I128)</f>
        <v>424872.28054000007</v>
      </c>
      <c r="J124" s="30">
        <f>SUM(J125:J128)</f>
        <v>331412.51206</v>
      </c>
      <c r="K124" s="30">
        <f>SUM(K125:K128)</f>
        <v>332003.00632</v>
      </c>
    </row>
    <row r="125" spans="1:11" ht="23.25" customHeight="1">
      <c r="A125" s="20"/>
      <c r="B125" s="13"/>
      <c r="C125" s="13"/>
      <c r="D125" s="13"/>
      <c r="E125" s="24" t="s">
        <v>18</v>
      </c>
      <c r="F125" s="48">
        <f aca="true" t="shared" si="0" ref="F125:F127">G125+H125+I125+J125+K125</f>
        <v>177967.35382999998</v>
      </c>
      <c r="G125" s="48">
        <v>51392.92243</v>
      </c>
      <c r="H125" s="48">
        <f>H165+H175+H180+H190</f>
        <v>45095.58</v>
      </c>
      <c r="I125" s="48">
        <f>I165+I175+I180+I190</f>
        <v>61704.00472</v>
      </c>
      <c r="J125" s="48">
        <f>J165+J175+J180+J190</f>
        <v>9693.64821</v>
      </c>
      <c r="K125" s="48">
        <f>K165+K175+K180+K190</f>
        <v>10081.19847</v>
      </c>
    </row>
    <row r="126" spans="1:11" ht="23.25" customHeight="1">
      <c r="A126" s="20"/>
      <c r="B126" s="13"/>
      <c r="C126" s="13"/>
      <c r="D126" s="13"/>
      <c r="E126" s="24" t="s">
        <v>19</v>
      </c>
      <c r="F126" s="48">
        <f t="shared" si="0"/>
        <v>1746406.1748799998</v>
      </c>
      <c r="G126" s="48">
        <v>369258.00551</v>
      </c>
      <c r="H126" s="48">
        <f>H136+H141+H146+H151+H156+H161+H171+H186+H191</f>
        <v>370339.22185</v>
      </c>
      <c r="I126" s="48">
        <f>I136+I141+I146+I151+I156+I161+I171+I186+I191</f>
        <v>363168.27582000004</v>
      </c>
      <c r="J126" s="48">
        <f>J136+J141+J146+J151+J156+J161+J171+J186+J191</f>
        <v>321718.86384999997</v>
      </c>
      <c r="K126" s="48">
        <f>K136+K141+K146+K151+K156+K161+K171+K186+K191</f>
        <v>321921.80785</v>
      </c>
    </row>
    <row r="127" spans="1:11" ht="23.25" customHeight="1">
      <c r="A127" s="20"/>
      <c r="B127" s="13"/>
      <c r="C127" s="13"/>
      <c r="D127" s="13"/>
      <c r="E127" s="24" t="s">
        <v>20</v>
      </c>
      <c r="F127" s="48">
        <f t="shared" si="0"/>
        <v>204.091</v>
      </c>
      <c r="G127" s="48">
        <f>G137+G142+G147+G152+G162+G172+G187+G192+G157</f>
        <v>177.711</v>
      </c>
      <c r="H127" s="48">
        <f>H137+H142+H147+H152+H162+H172+H187+H192+H157</f>
        <v>26.38</v>
      </c>
      <c r="I127" s="48">
        <f>I137+I142+I147+I152+I162+I172+I187+I192+I157</f>
        <v>0</v>
      </c>
      <c r="J127" s="48">
        <f>J137+J142+J147+J152+J162+J172+J187+J192+J157</f>
        <v>0</v>
      </c>
      <c r="K127" s="48">
        <f>K137+K142+K147+K152+K162+K172+K187+K192+K157</f>
        <v>0</v>
      </c>
    </row>
    <row r="128" spans="1:11" ht="38.25" customHeight="1">
      <c r="A128" s="20"/>
      <c r="B128" s="13"/>
      <c r="C128" s="13"/>
      <c r="D128" s="13"/>
      <c r="E128" s="29" t="s">
        <v>21</v>
      </c>
      <c r="F128" s="25"/>
      <c r="G128" s="26"/>
      <c r="H128" s="27"/>
      <c r="I128" s="27"/>
      <c r="J128" s="27"/>
      <c r="K128" s="27"/>
    </row>
    <row r="129" spans="1:11" ht="23.25" customHeight="1">
      <c r="A129" s="20" t="s">
        <v>68</v>
      </c>
      <c r="B129" s="13" t="s">
        <v>69</v>
      </c>
      <c r="C129" s="13" t="s">
        <v>15</v>
      </c>
      <c r="D129" s="13" t="s">
        <v>16</v>
      </c>
      <c r="E129" s="22" t="s">
        <v>17</v>
      </c>
      <c r="F129" s="30">
        <f>F139+F134</f>
        <v>133576.653</v>
      </c>
      <c r="G129" s="30">
        <f>SUM(G130:G133)</f>
        <v>26226.994</v>
      </c>
      <c r="H129" s="30">
        <f>SUM(H130:H133)</f>
        <v>26075.663</v>
      </c>
      <c r="I129" s="30">
        <f>SUM(I130:I133)</f>
        <v>27091.332000000002</v>
      </c>
      <c r="J129" s="30">
        <f>SUM(J130:J133)</f>
        <v>27091.332000000002</v>
      </c>
      <c r="K129" s="30">
        <f>SUM(K130:K133)</f>
        <v>27091.332000000002</v>
      </c>
    </row>
    <row r="130" spans="1:11" ht="23.25" customHeight="1">
      <c r="A130" s="20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20"/>
      <c r="B131" s="13"/>
      <c r="C131" s="13"/>
      <c r="D131" s="13"/>
      <c r="E131" s="24" t="s">
        <v>19</v>
      </c>
      <c r="F131" s="25">
        <f aca="true" t="shared" si="1" ref="F131:F132">G131+H131+I131+J131+K131</f>
        <v>133372.562</v>
      </c>
      <c r="G131" s="25">
        <f>G136+G141</f>
        <v>26049.283</v>
      </c>
      <c r="H131" s="25">
        <f>H136+H141</f>
        <v>26049.283</v>
      </c>
      <c r="I131" s="25">
        <f>I136+I141</f>
        <v>27091.332000000002</v>
      </c>
      <c r="J131" s="25">
        <f>J136+J141</f>
        <v>27091.332000000002</v>
      </c>
      <c r="K131" s="25">
        <f>K136+K141</f>
        <v>27091.332000000002</v>
      </c>
    </row>
    <row r="132" spans="1:11" ht="23.25" customHeight="1">
      <c r="A132" s="20"/>
      <c r="B132" s="13"/>
      <c r="C132" s="13"/>
      <c r="D132" s="13"/>
      <c r="E132" s="24" t="s">
        <v>20</v>
      </c>
      <c r="F132" s="25">
        <f t="shared" si="1"/>
        <v>204.091</v>
      </c>
      <c r="G132" s="43">
        <f>G142</f>
        <v>177.711</v>
      </c>
      <c r="H132" s="43">
        <f>H142</f>
        <v>26.38</v>
      </c>
      <c r="I132" s="43">
        <f>I142</f>
        <v>0</v>
      </c>
      <c r="J132" s="28"/>
      <c r="K132" s="28"/>
    </row>
    <row r="133" spans="1:11" ht="36.75" customHeight="1">
      <c r="A133" s="20"/>
      <c r="B133" s="13"/>
      <c r="C133" s="13"/>
      <c r="D133" s="13"/>
      <c r="E133" s="29" t="s">
        <v>21</v>
      </c>
      <c r="F133" s="23"/>
      <c r="G133" s="26"/>
      <c r="H133" s="26"/>
      <c r="I133" s="26"/>
      <c r="J133" s="28"/>
      <c r="K133" s="28"/>
    </row>
    <row r="134" spans="1:11" ht="23.25" customHeight="1">
      <c r="A134" s="33" t="s">
        <v>70</v>
      </c>
      <c r="B134" s="13" t="s">
        <v>71</v>
      </c>
      <c r="C134" s="13" t="s">
        <v>15</v>
      </c>
      <c r="D134" s="13" t="s">
        <v>16</v>
      </c>
      <c r="E134" s="22" t="s">
        <v>17</v>
      </c>
      <c r="F134" s="30">
        <f>SUM(F135:F138)</f>
        <v>116166.10408999998</v>
      </c>
      <c r="G134" s="30">
        <f>SUM(G135:G138)</f>
        <v>22651.55</v>
      </c>
      <c r="H134" s="30">
        <f>SUM(H135:H138)</f>
        <v>22841.51409</v>
      </c>
      <c r="I134" s="30">
        <f>SUM(I135:I138)</f>
        <v>23557.68</v>
      </c>
      <c r="J134" s="30">
        <f>SUM(J135:J138)</f>
        <v>23557.68</v>
      </c>
      <c r="K134" s="30">
        <f>SUM(K135:K138)</f>
        <v>23557.68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>G136+H136+I136+J136+K136</f>
        <v>116166.10408999998</v>
      </c>
      <c r="G136" s="31">
        <v>22651.55</v>
      </c>
      <c r="H136" s="31">
        <v>22841.51409</v>
      </c>
      <c r="I136" s="31">
        <f>18041.956+51.5+5464.224</f>
        <v>23557.68</v>
      </c>
      <c r="J136" s="31">
        <f>18041.956+51.5+5464.224</f>
        <v>23557.68</v>
      </c>
      <c r="K136" s="31">
        <f>18041.956+51.5+5464.224</f>
        <v>23557.68</v>
      </c>
    </row>
    <row r="137" spans="1:11" ht="23.25" customHeight="1">
      <c r="A137" s="33"/>
      <c r="B137" s="13"/>
      <c r="C137" s="13"/>
      <c r="D137" s="13"/>
      <c r="E137" s="24" t="s">
        <v>20</v>
      </c>
      <c r="F137" s="23"/>
      <c r="G137" s="26"/>
      <c r="H137" s="27"/>
      <c r="I137" s="27"/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7"/>
      <c r="I138" s="27"/>
      <c r="J138" s="28"/>
      <c r="K138" s="28"/>
    </row>
    <row r="139" spans="1:11" ht="23.25" customHeight="1">
      <c r="A139" s="33" t="s">
        <v>72</v>
      </c>
      <c r="B139" s="13" t="s">
        <v>73</v>
      </c>
      <c r="C139" s="13" t="s">
        <v>15</v>
      </c>
      <c r="D139" s="13" t="s">
        <v>16</v>
      </c>
      <c r="E139" s="22" t="s">
        <v>17</v>
      </c>
      <c r="F139" s="23">
        <f>F141+F142</f>
        <v>17410.54891</v>
      </c>
      <c r="G139" s="30">
        <f>SUM(G140:G143)</f>
        <v>3575.4440000000004</v>
      </c>
      <c r="H139" s="30">
        <f>SUM(H140:H143)</f>
        <v>3234.14891</v>
      </c>
      <c r="I139" s="30">
        <f>SUM(I140:I143)</f>
        <v>3533.652</v>
      </c>
      <c r="J139" s="30">
        <f>SUM(J140:J143)</f>
        <v>3533.652</v>
      </c>
      <c r="K139" s="30">
        <f>SUM(K140:K143)</f>
        <v>3533.652</v>
      </c>
    </row>
    <row r="140" spans="1:11" ht="23.25" customHeight="1">
      <c r="A140" s="33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33"/>
      <c r="B141" s="13"/>
      <c r="C141" s="13"/>
      <c r="D141" s="13"/>
      <c r="E141" s="24" t="s">
        <v>19</v>
      </c>
      <c r="F141" s="25">
        <f aca="true" t="shared" si="2" ref="F141:F142">G141+H141+I141+J141+K141</f>
        <v>17206.45791</v>
      </c>
      <c r="G141" s="31">
        <v>3397.733</v>
      </c>
      <c r="H141" s="31">
        <v>3207.76891</v>
      </c>
      <c r="I141" s="31">
        <f>3+97+175+845+410+93+52+204.152+59+134+13+60+19+2.5+30+167+335+316+68+260+191</f>
        <v>3533.652</v>
      </c>
      <c r="J141" s="31">
        <f>3+97+175+845+410+93+52+204.152+59+134+13+60+19+2.5+30+167+335+316+68+260+191</f>
        <v>3533.652</v>
      </c>
      <c r="K141" s="31">
        <f>3+97+175+845+410+93+52+204.152+59+134+13+60+19+2.5+30+167+335+316+68+260+191</f>
        <v>3533.652</v>
      </c>
    </row>
    <row r="142" spans="1:11" ht="23.25" customHeight="1">
      <c r="A142" s="33"/>
      <c r="B142" s="13"/>
      <c r="C142" s="13"/>
      <c r="D142" s="13"/>
      <c r="E142" s="24" t="s">
        <v>20</v>
      </c>
      <c r="F142" s="25">
        <f t="shared" si="2"/>
        <v>204.091</v>
      </c>
      <c r="G142" s="43">
        <v>177.711</v>
      </c>
      <c r="H142" s="43">
        <v>26.38</v>
      </c>
      <c r="I142" s="43"/>
      <c r="J142" s="28"/>
      <c r="K142" s="28"/>
    </row>
    <row r="143" spans="1:11" ht="36" customHeight="1">
      <c r="A143" s="33"/>
      <c r="B143" s="13"/>
      <c r="C143" s="13"/>
      <c r="D143" s="13"/>
      <c r="E143" s="29" t="s">
        <v>21</v>
      </c>
      <c r="F143" s="23"/>
      <c r="G143" s="26"/>
      <c r="H143" s="26"/>
      <c r="I143" s="26"/>
      <c r="J143" s="28"/>
      <c r="K143" s="28"/>
    </row>
    <row r="144" spans="1:11" ht="23.25" customHeight="1">
      <c r="A144" s="20" t="s">
        <v>74</v>
      </c>
      <c r="B144" s="13" t="s">
        <v>75</v>
      </c>
      <c r="C144" s="13" t="s">
        <v>15</v>
      </c>
      <c r="D144" s="13" t="s">
        <v>16</v>
      </c>
      <c r="E144" s="22" t="s">
        <v>17</v>
      </c>
      <c r="F144" s="30">
        <f>SUM(F145:F148)</f>
        <v>52751.373999999996</v>
      </c>
      <c r="G144" s="30">
        <f>SUM(G145:G148)</f>
        <v>9650.344</v>
      </c>
      <c r="H144" s="30">
        <f>SUM(H145:H148)</f>
        <v>9843.451</v>
      </c>
      <c r="I144" s="30">
        <f>SUM(I145:I148)</f>
        <v>10602.147</v>
      </c>
      <c r="J144" s="30">
        <f>SUM(J145:J148)</f>
        <v>11111.048</v>
      </c>
      <c r="K144" s="30">
        <f>SUM(K145:K148)</f>
        <v>11544.384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6"/>
      <c r="I145" s="26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52751.373999999996</v>
      </c>
      <c r="G146" s="31">
        <v>9650.344</v>
      </c>
      <c r="H146" s="31">
        <f>9843.451</f>
        <v>9843.451</v>
      </c>
      <c r="I146" s="31">
        <f>272.147+10330</f>
        <v>10602.147</v>
      </c>
      <c r="J146" s="31">
        <f>286.048+10825</f>
        <v>11111.048</v>
      </c>
      <c r="K146" s="31">
        <f>304.384+11240</f>
        <v>11544.384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48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76</v>
      </c>
      <c r="B149" s="13" t="s">
        <v>77</v>
      </c>
      <c r="C149" s="13" t="s">
        <v>15</v>
      </c>
      <c r="D149" s="13" t="s">
        <v>16</v>
      </c>
      <c r="E149" s="22" t="s">
        <v>17</v>
      </c>
      <c r="F149" s="30">
        <f>SUM(F150:F153)</f>
        <v>729895.8998700001</v>
      </c>
      <c r="G149" s="30">
        <f>SUM(G150:G153)</f>
        <v>156947.77687</v>
      </c>
      <c r="H149" s="30">
        <f>SUM(H150:H153)</f>
        <v>139842.068</v>
      </c>
      <c r="I149" s="30">
        <f>SUM(I150:I153)</f>
        <v>144368.685</v>
      </c>
      <c r="J149" s="30">
        <f>SUM(J150:J153)</f>
        <v>144368.685</v>
      </c>
      <c r="K149" s="30">
        <f>SUM(K150:K153)</f>
        <v>144368.685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729895.8998700001</v>
      </c>
      <c r="G151" s="31">
        <v>156947.77687</v>
      </c>
      <c r="H151" s="31">
        <v>139842.068</v>
      </c>
      <c r="I151" s="31">
        <v>144368.685</v>
      </c>
      <c r="J151" s="31">
        <v>144368.685</v>
      </c>
      <c r="K151" s="31">
        <v>144368.685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6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78</v>
      </c>
      <c r="B154" s="13" t="s">
        <v>79</v>
      </c>
      <c r="C154" s="13" t="s">
        <v>15</v>
      </c>
      <c r="D154" s="13" t="s">
        <v>16</v>
      </c>
      <c r="E154" s="22" t="s">
        <v>17</v>
      </c>
      <c r="F154" s="30">
        <f>SUM(F155:F158)</f>
        <v>3268.6761500000002</v>
      </c>
      <c r="G154" s="30">
        <f>SUM(G155:G158)</f>
        <v>453.91715</v>
      </c>
      <c r="H154" s="30">
        <f>SUM(H155:H158)</f>
        <v>670.267</v>
      </c>
      <c r="I154" s="30">
        <f>SUM(I155:I158)</f>
        <v>798.676</v>
      </c>
      <c r="J154" s="30">
        <f>SUM(J155:J158)</f>
        <v>812.066</v>
      </c>
      <c r="K154" s="30">
        <f>SUM(K155:K158)</f>
        <v>533.75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3268.6761500000002</v>
      </c>
      <c r="G156" s="31">
        <v>453.91715</v>
      </c>
      <c r="H156" s="31">
        <f>670.267</f>
        <v>670.267</v>
      </c>
      <c r="I156" s="31">
        <v>798.676</v>
      </c>
      <c r="J156" s="31">
        <v>812.066</v>
      </c>
      <c r="K156" s="31">
        <v>533.75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9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80</v>
      </c>
      <c r="B159" s="13" t="s">
        <v>81</v>
      </c>
      <c r="C159" s="13" t="s">
        <v>15</v>
      </c>
      <c r="D159" s="13" t="s">
        <v>16</v>
      </c>
      <c r="E159" s="22" t="s">
        <v>17</v>
      </c>
      <c r="F159" s="30">
        <f>SUM(F160:F163)</f>
        <v>5562.435560000001</v>
      </c>
      <c r="G159" s="30">
        <f>SUM(G160:G163)</f>
        <v>982.5577</v>
      </c>
      <c r="H159" s="30">
        <f>SUM(H160:H163)</f>
        <v>977.80786</v>
      </c>
      <c r="I159" s="30">
        <f>SUM(I160:I163)</f>
        <v>1146.17</v>
      </c>
      <c r="J159" s="30">
        <f>SUM(J160:J163)</f>
        <v>1203.988</v>
      </c>
      <c r="K159" s="30">
        <f>SUM(K160:K163)</f>
        <v>1251.912</v>
      </c>
    </row>
    <row r="160" spans="1:11" ht="23.25" customHeight="1">
      <c r="A160" s="20"/>
      <c r="B160" s="13"/>
      <c r="C160" s="13"/>
      <c r="D160" s="13"/>
      <c r="E160" s="24" t="s">
        <v>18</v>
      </c>
      <c r="F160" s="23"/>
      <c r="G160" s="26"/>
      <c r="H160" s="27"/>
      <c r="I160" s="27"/>
      <c r="J160" s="28"/>
      <c r="K160" s="28"/>
    </row>
    <row r="161" spans="1:11" ht="23.25" customHeight="1">
      <c r="A161" s="20"/>
      <c r="B161" s="13"/>
      <c r="C161" s="13"/>
      <c r="D161" s="13"/>
      <c r="E161" s="24" t="s">
        <v>19</v>
      </c>
      <c r="F161" s="25">
        <f>G161+H161+I161+J161+K161</f>
        <v>5562.435560000001</v>
      </c>
      <c r="G161" s="31">
        <v>982.5577</v>
      </c>
      <c r="H161" s="31">
        <f>977.80786</f>
        <v>977.80786</v>
      </c>
      <c r="I161" s="31">
        <f>27.17+1014+105</f>
        <v>1146.17</v>
      </c>
      <c r="J161" s="31">
        <f>29.988+1064+110</f>
        <v>1203.988</v>
      </c>
      <c r="K161" s="31">
        <f>32.912+1104+115</f>
        <v>1251.912</v>
      </c>
    </row>
    <row r="162" spans="1:11" ht="23.25" customHeight="1">
      <c r="A162" s="20"/>
      <c r="B162" s="13"/>
      <c r="C162" s="13"/>
      <c r="D162" s="13"/>
      <c r="E162" s="24" t="s">
        <v>20</v>
      </c>
      <c r="F162" s="23"/>
      <c r="G162" s="26"/>
      <c r="H162" s="27"/>
      <c r="I162" s="27"/>
      <c r="J162" s="28"/>
      <c r="K162" s="28"/>
    </row>
    <row r="163" spans="1:11" ht="36" customHeight="1">
      <c r="A163" s="20"/>
      <c r="B163" s="13"/>
      <c r="C163" s="13"/>
      <c r="D163" s="13"/>
      <c r="E163" s="29" t="s">
        <v>21</v>
      </c>
      <c r="F163" s="23"/>
      <c r="G163" s="26"/>
      <c r="H163" s="27"/>
      <c r="I163" s="27"/>
      <c r="J163" s="28"/>
      <c r="K163" s="28"/>
    </row>
    <row r="164" spans="1:11" ht="23.25" customHeight="1">
      <c r="A164" s="20" t="s">
        <v>82</v>
      </c>
      <c r="B164" s="13" t="s">
        <v>83</v>
      </c>
      <c r="C164" s="13" t="s">
        <v>84</v>
      </c>
      <c r="D164" s="13" t="s">
        <v>16</v>
      </c>
      <c r="E164" s="49" t="s">
        <v>17</v>
      </c>
      <c r="F164" s="50">
        <f>SUM(F165:F168)</f>
        <v>129527.666</v>
      </c>
      <c r="G164" s="50">
        <f>SUM(G165:G168)</f>
        <v>41020.323</v>
      </c>
      <c r="H164" s="50">
        <f>SUM(H165:H168)</f>
        <v>36206.313</v>
      </c>
      <c r="I164" s="50">
        <f>SUM(I165:I168)</f>
        <v>52301.03</v>
      </c>
      <c r="J164" s="50">
        <f>SUM(J165:J168)</f>
        <v>0</v>
      </c>
      <c r="K164" s="50">
        <f>SUM(K165:K168)</f>
        <v>0</v>
      </c>
    </row>
    <row r="165" spans="1:11" ht="23.25" customHeight="1">
      <c r="A165" s="20"/>
      <c r="B165" s="13"/>
      <c r="C165" s="13"/>
      <c r="D165" s="13"/>
      <c r="E165" s="24" t="s">
        <v>18</v>
      </c>
      <c r="F165" s="25">
        <f>G165+H165+I165+J165+K165</f>
        <v>129527.666</v>
      </c>
      <c r="G165" s="31">
        <v>41020.323</v>
      </c>
      <c r="H165" s="31">
        <f>36206.313</f>
        <v>36206.313</v>
      </c>
      <c r="I165" s="31">
        <v>52301.03</v>
      </c>
      <c r="J165" s="31">
        <f>48118.922-48118.922</f>
        <v>0</v>
      </c>
      <c r="K165" s="31">
        <v>0</v>
      </c>
    </row>
    <row r="166" spans="1:11" ht="23.25" customHeight="1">
      <c r="A166" s="20"/>
      <c r="B166" s="13"/>
      <c r="C166" s="13"/>
      <c r="D166" s="13"/>
      <c r="E166" s="24" t="s">
        <v>19</v>
      </c>
      <c r="F166" s="31"/>
      <c r="G166" s="26"/>
      <c r="H166" s="26"/>
      <c r="I166" s="26"/>
      <c r="J166" s="28"/>
      <c r="K166" s="28"/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6"/>
      <c r="I167" s="26"/>
      <c r="J167" s="28"/>
      <c r="K167" s="28"/>
    </row>
    <row r="168" spans="1:11" ht="38.25" customHeight="1">
      <c r="A168" s="20"/>
      <c r="B168" s="13"/>
      <c r="C168" s="13"/>
      <c r="D168" s="13"/>
      <c r="E168" s="29" t="s">
        <v>21</v>
      </c>
      <c r="F168" s="31"/>
      <c r="G168" s="26"/>
      <c r="H168" s="26"/>
      <c r="I168" s="26"/>
      <c r="J168" s="28"/>
      <c r="K168" s="28"/>
    </row>
    <row r="169" spans="1:11" ht="23.25" customHeight="1">
      <c r="A169" s="20" t="s">
        <v>85</v>
      </c>
      <c r="B169" s="13" t="s">
        <v>86</v>
      </c>
      <c r="C169" s="13" t="s">
        <v>15</v>
      </c>
      <c r="D169" s="13" t="s">
        <v>16</v>
      </c>
      <c r="E169" s="22" t="s">
        <v>17</v>
      </c>
      <c r="F169" s="30">
        <f>SUM(F170:F173)</f>
        <v>640998.86552</v>
      </c>
      <c r="G169" s="30">
        <f>SUM(G170:G173)</f>
        <v>102312.881</v>
      </c>
      <c r="H169" s="30">
        <f>SUM(H170:H173)</f>
        <v>126439</v>
      </c>
      <c r="I169" s="30">
        <f>SUM(I170:I173)</f>
        <v>137983.49482</v>
      </c>
      <c r="J169" s="30">
        <f>SUM(J170:J173)</f>
        <v>137131.74485</v>
      </c>
      <c r="K169" s="30">
        <f>SUM(K170:K173)</f>
        <v>137131.74485</v>
      </c>
    </row>
    <row r="170" spans="1:11" ht="23.25" customHeight="1">
      <c r="A170" s="20"/>
      <c r="B170" s="13"/>
      <c r="C170" s="13"/>
      <c r="D170" s="13"/>
      <c r="E170" s="24" t="s">
        <v>18</v>
      </c>
      <c r="F170" s="31"/>
      <c r="G170" s="26"/>
      <c r="H170" s="27"/>
      <c r="I170" s="27"/>
      <c r="J170" s="28"/>
      <c r="K170" s="28"/>
    </row>
    <row r="171" spans="1:11" ht="23.25" customHeight="1">
      <c r="A171" s="20"/>
      <c r="B171" s="13"/>
      <c r="C171" s="13"/>
      <c r="D171" s="13"/>
      <c r="E171" s="24" t="s">
        <v>19</v>
      </c>
      <c r="F171" s="25">
        <f>G171+H171+I171+J171+K171</f>
        <v>640998.86552</v>
      </c>
      <c r="G171" s="31">
        <v>102312.881</v>
      </c>
      <c r="H171" s="31">
        <f>126439</f>
        <v>126439</v>
      </c>
      <c r="I171" s="31">
        <f>137983.49482</f>
        <v>137983.49482</v>
      </c>
      <c r="J171" s="31">
        <f>137131.74485</f>
        <v>137131.74485</v>
      </c>
      <c r="K171" s="31">
        <f>137131.74485</f>
        <v>137131.74485</v>
      </c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87</v>
      </c>
      <c r="B174" s="13" t="s">
        <v>88</v>
      </c>
      <c r="C174" s="13" t="s">
        <v>9</v>
      </c>
      <c r="D174" s="13" t="s">
        <v>16</v>
      </c>
      <c r="E174" s="22" t="s">
        <v>17</v>
      </c>
      <c r="F174" s="30">
        <f>SUM(F175:F178)</f>
        <v>541.528</v>
      </c>
      <c r="G174" s="30">
        <f>SUM(G175:G178)</f>
        <v>541.528</v>
      </c>
      <c r="H174" s="30">
        <f>SUM(H175:H178)</f>
        <v>0</v>
      </c>
      <c r="I174" s="30">
        <f>SUM(I175:I178)</f>
        <v>0</v>
      </c>
      <c r="J174" s="30">
        <f>SUM(J175:J178)</f>
        <v>0</v>
      </c>
      <c r="K174" s="30">
        <f>SUM(K175:K178)</f>
        <v>0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541.528</v>
      </c>
      <c r="G175" s="31">
        <v>541.528</v>
      </c>
      <c r="H175" s="31">
        <f>1039.491-1039.491</f>
        <v>0</v>
      </c>
      <c r="I175" s="31">
        <f>1081.07-1081.07</f>
        <v>0</v>
      </c>
      <c r="J175" s="31">
        <f>1124.312-1124.312</f>
        <v>0</v>
      </c>
      <c r="K175" s="31">
        <v>0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6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89</v>
      </c>
      <c r="B179" s="13" t="s">
        <v>90</v>
      </c>
      <c r="C179" s="13" t="s">
        <v>15</v>
      </c>
      <c r="D179" s="13" t="s">
        <v>16</v>
      </c>
      <c r="E179" s="22" t="s">
        <v>17</v>
      </c>
      <c r="F179" s="30">
        <f>SUM(F180:F183)</f>
        <v>46727.17938</v>
      </c>
      <c r="G179" s="30">
        <f>SUM(G180:G183)</f>
        <v>8660.09098</v>
      </c>
      <c r="H179" s="30">
        <f>SUM(H180:H183)</f>
        <v>8889.267</v>
      </c>
      <c r="I179" s="30">
        <f>SUM(I180:I183)</f>
        <v>9402.97472</v>
      </c>
      <c r="J179" s="30">
        <f>SUM(J180:J183)</f>
        <v>9693.64821</v>
      </c>
      <c r="K179" s="30">
        <f>SUM(K180:K183)</f>
        <v>10081.19847</v>
      </c>
    </row>
    <row r="180" spans="1:11" ht="23.25" customHeight="1">
      <c r="A180" s="20"/>
      <c r="B180" s="13"/>
      <c r="C180" s="13"/>
      <c r="D180" s="13"/>
      <c r="E180" s="24" t="s">
        <v>18</v>
      </c>
      <c r="F180" s="25">
        <f>G180+H180+I180+J180+K180</f>
        <v>46727.17938</v>
      </c>
      <c r="G180" s="31">
        <v>8660.09098</v>
      </c>
      <c r="H180" s="31">
        <f>8962.545-73.278</f>
        <v>8889.267</v>
      </c>
      <c r="I180" s="31">
        <v>9402.97472</v>
      </c>
      <c r="J180" s="31">
        <v>9693.64821</v>
      </c>
      <c r="K180" s="31">
        <v>10081.19847</v>
      </c>
    </row>
    <row r="181" spans="1:11" ht="23.25" customHeight="1">
      <c r="A181" s="20"/>
      <c r="B181" s="13"/>
      <c r="C181" s="13"/>
      <c r="D181" s="13"/>
      <c r="E181" s="24" t="s">
        <v>19</v>
      </c>
      <c r="F181" s="31"/>
      <c r="G181" s="26"/>
      <c r="H181" s="27"/>
      <c r="I181" s="27"/>
      <c r="J181" s="28"/>
      <c r="K181" s="28"/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5.25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91</v>
      </c>
      <c r="B184" s="13" t="s">
        <v>92</v>
      </c>
      <c r="C184" s="13" t="s">
        <v>84</v>
      </c>
      <c r="D184" s="13" t="s">
        <v>16</v>
      </c>
      <c r="E184" s="22" t="s">
        <v>17</v>
      </c>
      <c r="F184" s="30">
        <f>SUM(F185:F188)</f>
        <v>177796.876</v>
      </c>
      <c r="G184" s="30">
        <f>SUM(G185:G188)</f>
        <v>70403.362</v>
      </c>
      <c r="H184" s="30">
        <f>SUM(H185:H188)</f>
        <v>66215.743</v>
      </c>
      <c r="I184" s="30">
        <f>SUM(I185:I188)</f>
        <v>41177.771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31"/>
      <c r="G185" s="26"/>
      <c r="H185" s="27"/>
      <c r="I185" s="27"/>
      <c r="J185" s="28"/>
      <c r="K185" s="28"/>
    </row>
    <row r="186" spans="1:11" ht="23.25" customHeight="1">
      <c r="A186" s="20"/>
      <c r="B186" s="13"/>
      <c r="C186" s="13"/>
      <c r="D186" s="13"/>
      <c r="E186" s="24" t="s">
        <v>19</v>
      </c>
      <c r="F186" s="25">
        <f>G186+H186+I186+J186+K186</f>
        <v>177796.876</v>
      </c>
      <c r="G186" s="31">
        <v>70403.362</v>
      </c>
      <c r="H186" s="31">
        <f>66215.743</f>
        <v>66215.743</v>
      </c>
      <c r="I186" s="31">
        <v>41177.771</v>
      </c>
      <c r="J186" s="31">
        <f>67325.116-67325.116</f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20" t="s">
        <v>93</v>
      </c>
      <c r="B189" s="13" t="s">
        <v>94</v>
      </c>
      <c r="C189" s="13" t="s">
        <v>32</v>
      </c>
      <c r="D189" s="13" t="s">
        <v>16</v>
      </c>
      <c r="E189" s="22" t="s">
        <v>17</v>
      </c>
      <c r="F189" s="30">
        <f>SUM(F190:F193)</f>
        <v>3930.46623</v>
      </c>
      <c r="G189" s="30">
        <f>SUM(G190:G193)</f>
        <v>3628.86424</v>
      </c>
      <c r="H189" s="30">
        <f>SUM(H190:H193)</f>
        <v>301.60199</v>
      </c>
      <c r="I189" s="30">
        <f>SUM(I190:I193)</f>
        <v>0</v>
      </c>
      <c r="J189" s="30">
        <f>SUM(J190:J193)</f>
        <v>0</v>
      </c>
      <c r="K189" s="30">
        <f>SUM(K190:K193)</f>
        <v>0</v>
      </c>
    </row>
    <row r="190" spans="1:11" ht="23.25" customHeight="1">
      <c r="A190" s="20"/>
      <c r="B190" s="13"/>
      <c r="C190" s="13"/>
      <c r="D190" s="13"/>
      <c r="E190" s="24" t="s">
        <v>18</v>
      </c>
      <c r="F190" s="25">
        <f aca="true" t="shared" si="3" ref="F190:F191">G190+H190+I190+J190+K190</f>
        <v>1170.98045</v>
      </c>
      <c r="G190" s="31">
        <v>1170.98045</v>
      </c>
      <c r="H190" s="34">
        <v>0</v>
      </c>
      <c r="I190" s="31">
        <v>0</v>
      </c>
      <c r="J190" s="31">
        <v>0</v>
      </c>
      <c r="K190" s="31">
        <v>0</v>
      </c>
    </row>
    <row r="191" spans="1:11" ht="23.25" customHeight="1">
      <c r="A191" s="20"/>
      <c r="B191" s="13"/>
      <c r="C191" s="13"/>
      <c r="D191" s="13"/>
      <c r="E191" s="24" t="s">
        <v>19</v>
      </c>
      <c r="F191" s="25">
        <f t="shared" si="3"/>
        <v>2759.48578</v>
      </c>
      <c r="G191" s="31">
        <v>2457.88379</v>
      </c>
      <c r="H191" s="37">
        <f>346.993-45.39101</f>
        <v>301.60199</v>
      </c>
      <c r="I191" s="31">
        <v>0</v>
      </c>
      <c r="J191" s="31">
        <v>0</v>
      </c>
      <c r="K191" s="31">
        <v>0</v>
      </c>
    </row>
    <row r="192" spans="1:11" ht="23.25" customHeight="1">
      <c r="A192" s="20"/>
      <c r="B192" s="13"/>
      <c r="C192" s="13"/>
      <c r="D192" s="13"/>
      <c r="E192" s="24" t="s">
        <v>20</v>
      </c>
      <c r="F192" s="31"/>
      <c r="G192" s="26"/>
      <c r="H192" s="27"/>
      <c r="I192" s="27"/>
      <c r="J192" s="28"/>
      <c r="K192" s="28"/>
    </row>
    <row r="193" spans="1:11" ht="36.75" customHeight="1">
      <c r="A193" s="20"/>
      <c r="B193" s="13"/>
      <c r="C193" s="13"/>
      <c r="D193" s="13"/>
      <c r="E193" s="29" t="s">
        <v>21</v>
      </c>
      <c r="F193" s="31"/>
      <c r="G193" s="26"/>
      <c r="H193" s="27"/>
      <c r="I193" s="27"/>
      <c r="J193" s="28"/>
      <c r="K193" s="28"/>
    </row>
    <row r="194" spans="1:11" ht="23.25" customHeight="1">
      <c r="A194" s="51"/>
      <c r="B194" s="52" t="s">
        <v>95</v>
      </c>
      <c r="C194" s="20"/>
      <c r="D194" s="20"/>
      <c r="E194" s="53" t="s">
        <v>17</v>
      </c>
      <c r="F194" s="38">
        <f>F195+F196+F197+F198</f>
        <v>1957372.82585</v>
      </c>
      <c r="G194" s="38">
        <f>G195+G196+G197+G198</f>
        <v>426799.18607999996</v>
      </c>
      <c r="H194" s="38">
        <f>H195+H196+H197+H198</f>
        <v>423428.97385</v>
      </c>
      <c r="I194" s="38">
        <f>I195+I196+I197+I198</f>
        <v>431722.39154000004</v>
      </c>
      <c r="J194" s="38">
        <f>J195+J196+J197+J198</f>
        <v>337415.89006</v>
      </c>
      <c r="K194" s="38">
        <f>K195+K196+K197+K198</f>
        <v>338006.38432</v>
      </c>
    </row>
    <row r="195" spans="1:11" ht="23.25" customHeight="1">
      <c r="A195" s="51"/>
      <c r="B195" s="20"/>
      <c r="C195" s="20"/>
      <c r="D195" s="20"/>
      <c r="E195" s="24" t="s">
        <v>18</v>
      </c>
      <c r="F195" s="38">
        <f>F165+F175+F180+F190</f>
        <v>177967.35383</v>
      </c>
      <c r="G195" s="38">
        <f aca="true" t="shared" si="4" ref="G195:G196">G125</f>
        <v>51392.92243</v>
      </c>
      <c r="H195" s="38">
        <f aca="true" t="shared" si="5" ref="H195:H196">H125</f>
        <v>45095.58</v>
      </c>
      <c r="I195" s="38">
        <f aca="true" t="shared" si="6" ref="I195:I196">I125</f>
        <v>61704.00472</v>
      </c>
      <c r="J195" s="38">
        <f aca="true" t="shared" si="7" ref="J195:J196">J125</f>
        <v>9693.64821</v>
      </c>
      <c r="K195" s="38">
        <f aca="true" t="shared" si="8" ref="K195:K196">K125</f>
        <v>10081.19847</v>
      </c>
    </row>
    <row r="196" spans="1:11" ht="23.25" customHeight="1">
      <c r="A196" s="51"/>
      <c r="B196" s="20"/>
      <c r="C196" s="20"/>
      <c r="D196" s="20"/>
      <c r="E196" s="24" t="s">
        <v>19</v>
      </c>
      <c r="F196" s="38">
        <f>F146+F151+F156+F161+F171+F186+F191+F136+F141</f>
        <v>1746406.17488</v>
      </c>
      <c r="G196" s="38">
        <f t="shared" si="4"/>
        <v>369258.00551</v>
      </c>
      <c r="H196" s="38">
        <f t="shared" si="5"/>
        <v>370339.22185</v>
      </c>
      <c r="I196" s="38">
        <f t="shared" si="6"/>
        <v>363168.27582000004</v>
      </c>
      <c r="J196" s="38">
        <f t="shared" si="7"/>
        <v>321718.86384999997</v>
      </c>
      <c r="K196" s="38">
        <f t="shared" si="8"/>
        <v>321921.80785</v>
      </c>
    </row>
    <row r="197" spans="1:11" ht="23.25" customHeight="1">
      <c r="A197" s="51"/>
      <c r="B197" s="20"/>
      <c r="C197" s="20"/>
      <c r="D197" s="20"/>
      <c r="E197" s="24" t="s">
        <v>20</v>
      </c>
      <c r="F197" s="38">
        <f>F22+F27+F32+F37+F42+F47+F62+F67+F72+F77+F82+F87+F92+F97+F112+F122+F142+F99</f>
        <v>32999.29714</v>
      </c>
      <c r="G197" s="38">
        <f>G14+G109+G114+G142</f>
        <v>6148.25814</v>
      </c>
      <c r="H197" s="38">
        <f>H14+H109+H114+H127</f>
        <v>7994.172</v>
      </c>
      <c r="I197" s="38">
        <f>I14+I109+I114+I127</f>
        <v>6850.111</v>
      </c>
      <c r="J197" s="38">
        <f>J14+J109+J114</f>
        <v>6003.378000000001</v>
      </c>
      <c r="K197" s="38">
        <f>K14+K109+K114</f>
        <v>6003.378000000001</v>
      </c>
    </row>
    <row r="198" spans="1:11" ht="23.25" customHeight="1">
      <c r="A198" s="51"/>
      <c r="B198" s="20"/>
      <c r="C198" s="20"/>
      <c r="D198" s="20"/>
      <c r="E198" s="29" t="s">
        <v>21</v>
      </c>
      <c r="F198" s="54"/>
      <c r="G198" s="26"/>
      <c r="H198" s="27"/>
      <c r="I198" s="27"/>
      <c r="J198" s="28"/>
      <c r="K198" s="28"/>
    </row>
    <row r="199" ht="6" customHeight="1"/>
  </sheetData>
  <sheetProtection selectLockedCells="1" selectUnlockedCells="1"/>
  <mergeCells count="158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7" manualBreakCount="7">
    <brk id="33" max="255" man="1"/>
    <brk id="68" max="255" man="1"/>
    <brk id="93" max="255" man="1"/>
    <brk id="123" max="255" man="1"/>
    <brk id="148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2023-01-26T07:26:32Z</cp:lastPrinted>
  <dcterms:created xsi:type="dcterms:W3CDTF">2017-08-22T08:53:23Z</dcterms:created>
  <dcterms:modified xsi:type="dcterms:W3CDTF">2023-02-16T06:21:34Z</dcterms:modified>
  <cp:category/>
  <cp:version/>
  <cp:contentType/>
  <cp:contentStatus/>
  <cp:revision>466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